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840" activeTab="0"/>
  </bookViews>
  <sheets>
    <sheet name="regnska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calcId="152511"/>
  <extLst/>
</workbook>
</file>

<file path=xl/comments1.xml><?xml version="1.0" encoding="utf-8"?>
<comments xmlns="http://schemas.openxmlformats.org/spreadsheetml/2006/main">
  <authors>
    <author>Vibeke Skavold</author>
  </authors>
  <commentList>
    <comment ref="A8" authorId="0">
      <text>
        <r>
          <rPr>
            <b/>
            <sz val="8"/>
            <rFont val="Tahoma"/>
            <family val="2"/>
          </rPr>
          <t>Vibeke Skavold:</t>
        </r>
        <r>
          <rPr>
            <sz val="8"/>
            <rFont val="Tahoma"/>
            <family val="2"/>
          </rPr>
          <t xml:space="preserve">
Adgangskort, Vannfyllinger, Utleie isbryter,Utleie materiell, Andre inntekter, </t>
        </r>
      </text>
    </comment>
    <comment ref="A12" authorId="0">
      <text>
        <r>
          <rPr>
            <b/>
            <sz val="8"/>
            <rFont val="Tahoma"/>
            <family val="2"/>
          </rPr>
          <t>Vibeke Skavold:</t>
        </r>
        <r>
          <rPr>
            <sz val="8"/>
            <rFont val="Tahoma"/>
            <family val="2"/>
          </rPr>
          <t xml:space="preserve">
Anløpsavgift, Kaivederlag, Avfallsgebyr, ISPS gebyr, </t>
        </r>
      </text>
    </comment>
    <comment ref="E33" authorId="0">
      <text>
        <r>
          <rPr>
            <b/>
            <sz val="8"/>
            <rFont val="Tahoma"/>
            <family val="2"/>
          </rPr>
          <t>Vibeke Skavold:</t>
        </r>
        <r>
          <rPr>
            <sz val="8"/>
            <rFont val="Tahoma"/>
            <family val="2"/>
          </rPr>
          <t xml:space="preserve">
Lån nr 3 ble reforhandlet 01.07.2018. Renten er pr. april 2,162% og 2,137%.</t>
        </r>
      </text>
    </comment>
  </commentList>
</comments>
</file>

<file path=xl/sharedStrings.xml><?xml version="1.0" encoding="utf-8"?>
<sst xmlns="http://schemas.openxmlformats.org/spreadsheetml/2006/main" count="33" uniqueCount="31">
  <si>
    <t>DRIFTSINNTEKTER</t>
  </si>
  <si>
    <t>Budsjett</t>
  </si>
  <si>
    <t>Regnskap</t>
  </si>
  <si>
    <t xml:space="preserve">DRIFTSRESULTAT      </t>
  </si>
  <si>
    <t xml:space="preserve">FINANSINNTEKTER/     </t>
  </si>
  <si>
    <t>FINANSKOSTNADER</t>
  </si>
  <si>
    <t>Kranleier</t>
  </si>
  <si>
    <t>Andre salgsinntekter</t>
  </si>
  <si>
    <t>Leieinntekter areal</t>
  </si>
  <si>
    <t>Lønn, feriel.,hon.</t>
  </si>
  <si>
    <t>Arb.giver avg.</t>
  </si>
  <si>
    <t>Andre pers.kostn.</t>
  </si>
  <si>
    <t>Andre driftskostn.</t>
  </si>
  <si>
    <t>Avskrivninger</t>
  </si>
  <si>
    <t>Sum driftsutgifter</t>
  </si>
  <si>
    <t>Renteinntekter</t>
  </si>
  <si>
    <t>Administrasjonsinntekter</t>
  </si>
  <si>
    <t>Utbytte aksjer</t>
  </si>
  <si>
    <t>Finanskostnader</t>
  </si>
  <si>
    <t>DRAMMEN HAVN</t>
  </si>
  <si>
    <t>DRIFTSKOSTNADER</t>
  </si>
  <si>
    <t>Sum driftsinntekter</t>
  </si>
  <si>
    <t>RESULTAT</t>
  </si>
  <si>
    <t>SUM FINANS</t>
  </si>
  <si>
    <t>ISPS gebyr - Fartøy</t>
  </si>
  <si>
    <t>Varevederlag</t>
  </si>
  <si>
    <t>Leieinntekter lager/kontor</t>
  </si>
  <si>
    <t>Prognose</t>
  </si>
  <si>
    <t>,</t>
  </si>
  <si>
    <t>Kjøp kai og varevederlag</t>
  </si>
  <si>
    <t>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</si>
</sst>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4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3" fontId="2" fillId="0" borderId="0" xfId="0" applyNumberFormat="1" applyFont="1"/>
    <xf numFmtId="3" fontId="2" fillId="0" borderId="1" xfId="0" applyNumberFormat="1" applyFont="1" applyBorder="1"/>
    <xf numFmtId="3" fontId="2" fillId="0" borderId="0" xfId="0" applyNumberFormat="1" applyFont="1" applyBorder="1"/>
    <xf numFmtId="17" fontId="1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4" fillId="0" borderId="0" xfId="0" applyNumberFormat="1" applyFont="1" applyFill="1" applyBorder="1"/>
    <xf numFmtId="3" fontId="2" fillId="0" borderId="0" xfId="0" applyNumberFormat="1" applyFont="1" applyFill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0" xfId="0" applyNumberFormat="1" applyFont="1"/>
    <xf numFmtId="3" fontId="5" fillId="0" borderId="1" xfId="0" applyNumberFormat="1" applyFont="1" applyBorder="1"/>
    <xf numFmtId="3" fontId="5" fillId="0" borderId="0" xfId="0" applyNumberFormat="1" applyFont="1" applyFill="1"/>
    <xf numFmtId="3" fontId="6" fillId="0" borderId="1" xfId="0" applyNumberFormat="1" applyFont="1" applyFill="1" applyBorder="1"/>
    <xf numFmtId="164" fontId="5" fillId="0" borderId="0" xfId="0" applyNumberFormat="1" applyFont="1" applyAlignment="1">
      <alignment/>
    </xf>
    <xf numFmtId="3" fontId="5" fillId="0" borderId="0" xfId="0" applyNumberFormat="1" applyFont="1" applyBorder="1"/>
    <xf numFmtId="1" fontId="2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3" fontId="6" fillId="0" borderId="0" xfId="0" applyNumberFormat="1" applyFont="1" applyFill="1" applyBorder="1"/>
    <xf numFmtId="3" fontId="5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inn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IBEKE\Budsjett%202020\Budinn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IBEKE\Budsjett%202021\Budut%20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IBEKE\Budsjett%202020\Budut%2020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udut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8">
          <cell r="C8">
            <v>-1329405.38</v>
          </cell>
          <cell r="G8">
            <v>-788733.92</v>
          </cell>
          <cell r="H8">
            <v>-1100000</v>
          </cell>
          <cell r="J8">
            <v>0</v>
          </cell>
        </row>
        <row r="9">
          <cell r="C9">
            <v>-1688545.62</v>
          </cell>
          <cell r="G9">
            <v>-1222125.33</v>
          </cell>
          <cell r="H9">
            <v>-1800000</v>
          </cell>
          <cell r="J9">
            <v>-3100000</v>
          </cell>
        </row>
        <row r="10">
          <cell r="C10">
            <v>-78133.2</v>
          </cell>
          <cell r="G10">
            <v>-67655.4</v>
          </cell>
          <cell r="H10">
            <v>-103056.47999999998</v>
          </cell>
          <cell r="J10">
            <v>-150000</v>
          </cell>
        </row>
        <row r="11">
          <cell r="C11">
            <v>-13927563.69</v>
          </cell>
          <cell r="G11">
            <v>-12339255.6</v>
          </cell>
          <cell r="H11">
            <v>-18500000</v>
          </cell>
          <cell r="J11">
            <v>-21400000</v>
          </cell>
        </row>
        <row r="12">
          <cell r="C12">
            <v>-460800</v>
          </cell>
          <cell r="G12">
            <v>-432620</v>
          </cell>
          <cell r="H12">
            <v>-450000</v>
          </cell>
          <cell r="J12">
            <v>-450000</v>
          </cell>
        </row>
        <row r="13">
          <cell r="C13">
            <v>-1318766.02</v>
          </cell>
          <cell r="G13">
            <v>-1148100.15</v>
          </cell>
          <cell r="H13">
            <v>-1500000</v>
          </cell>
          <cell r="J13">
            <v>-1900000</v>
          </cell>
        </row>
        <row r="14">
          <cell r="C14">
            <v>-25750</v>
          </cell>
          <cell r="G14">
            <v>-51400</v>
          </cell>
          <cell r="H14">
            <v>-58100</v>
          </cell>
          <cell r="J14">
            <v>-50000</v>
          </cell>
        </row>
        <row r="15">
          <cell r="C15">
            <v>-3514065</v>
          </cell>
          <cell r="G15">
            <v>-3088026.5</v>
          </cell>
          <cell r="H15">
            <v>-4800000</v>
          </cell>
          <cell r="J15">
            <v>-5500000</v>
          </cell>
        </row>
        <row r="16">
          <cell r="C16">
            <v>-715000</v>
          </cell>
          <cell r="G16">
            <v>-700000</v>
          </cell>
          <cell r="H16">
            <v>-700000</v>
          </cell>
          <cell r="J16">
            <v>-1100000</v>
          </cell>
        </row>
        <row r="17">
          <cell r="C17">
            <v>-26293.75</v>
          </cell>
          <cell r="G17">
            <v>-37872.5</v>
          </cell>
          <cell r="H17">
            <v>-40255</v>
          </cell>
          <cell r="J17">
            <v>-100000</v>
          </cell>
        </row>
        <row r="18">
          <cell r="C18">
            <v>-66664</v>
          </cell>
          <cell r="G18">
            <v>-66664</v>
          </cell>
          <cell r="H18">
            <v>-99996</v>
          </cell>
          <cell r="J18">
            <v>-100000</v>
          </cell>
        </row>
        <row r="19">
          <cell r="C19">
            <v>-7114732.64</v>
          </cell>
          <cell r="G19">
            <v>-7569742.73</v>
          </cell>
          <cell r="H19">
            <v>-10900000</v>
          </cell>
          <cell r="J19">
            <v>-11590000</v>
          </cell>
        </row>
        <row r="20">
          <cell r="C20">
            <v>-315218.84</v>
          </cell>
          <cell r="G20">
            <v>-392443.22</v>
          </cell>
          <cell r="H20">
            <v>-587038.96</v>
          </cell>
          <cell r="J20">
            <v>-920000</v>
          </cell>
        </row>
        <row r="21">
          <cell r="C21">
            <v>-15182176.32</v>
          </cell>
          <cell r="G21">
            <v>-16071010.76</v>
          </cell>
          <cell r="H21">
            <v>-23000000</v>
          </cell>
          <cell r="J21">
            <v>-24000000</v>
          </cell>
        </row>
        <row r="22">
          <cell r="H22">
            <v>0</v>
          </cell>
        </row>
        <row r="23">
          <cell r="C23">
            <v>-49736</v>
          </cell>
          <cell r="G23">
            <v>-12225</v>
          </cell>
          <cell r="H23">
            <v>-24300</v>
          </cell>
          <cell r="J23">
            <v>-50000</v>
          </cell>
        </row>
        <row r="24">
          <cell r="G24">
            <v>-15100</v>
          </cell>
          <cell r="H24">
            <v>-22650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8">
          <cell r="K8">
            <v>-1200000</v>
          </cell>
        </row>
        <row r="9">
          <cell r="K9">
            <v>-2650000</v>
          </cell>
        </row>
        <row r="10">
          <cell r="K10">
            <v>-150000</v>
          </cell>
        </row>
        <row r="11">
          <cell r="K11">
            <v>-23000000</v>
          </cell>
        </row>
        <row r="12">
          <cell r="K12">
            <v>-450000</v>
          </cell>
        </row>
        <row r="13">
          <cell r="K13">
            <v>-2100000</v>
          </cell>
        </row>
        <row r="14">
          <cell r="K14">
            <v>-50000</v>
          </cell>
        </row>
        <row r="15">
          <cell r="K15">
            <v>-6100000</v>
          </cell>
        </row>
        <row r="16">
          <cell r="K16">
            <v>-1000000</v>
          </cell>
        </row>
        <row r="17">
          <cell r="K17">
            <v>-100000</v>
          </cell>
        </row>
        <row r="18">
          <cell r="K18">
            <v>-100000</v>
          </cell>
        </row>
        <row r="19">
          <cell r="K19">
            <v>-10650000</v>
          </cell>
        </row>
        <row r="20">
          <cell r="K20">
            <v>-725000</v>
          </cell>
        </row>
        <row r="21">
          <cell r="K21">
            <v>-23000000</v>
          </cell>
        </row>
        <row r="22">
          <cell r="K22">
            <v>0</v>
          </cell>
        </row>
        <row r="23">
          <cell r="K23">
            <v>-50000</v>
          </cell>
        </row>
        <row r="24">
          <cell r="K24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8">
          <cell r="C8">
            <v>89241</v>
          </cell>
          <cell r="D8">
            <v>58051</v>
          </cell>
          <cell r="E8">
            <v>116102</v>
          </cell>
          <cell r="G8">
            <v>150000</v>
          </cell>
        </row>
        <row r="13">
          <cell r="C13">
            <v>6826324.47</v>
          </cell>
          <cell r="D13">
            <v>6712368.11</v>
          </cell>
          <cell r="E13">
            <v>11000000</v>
          </cell>
          <cell r="G13">
            <v>12000000</v>
          </cell>
        </row>
        <row r="14">
          <cell r="C14">
            <v>962837.24</v>
          </cell>
          <cell r="D14">
            <v>912345.14</v>
          </cell>
          <cell r="E14">
            <v>1500000</v>
          </cell>
          <cell r="G14">
            <v>1700000</v>
          </cell>
        </row>
        <row r="15">
          <cell r="C15">
            <v>679749.2</v>
          </cell>
          <cell r="D15">
            <v>407088.53</v>
          </cell>
          <cell r="E15">
            <v>653208.64</v>
          </cell>
          <cell r="G15">
            <v>900000</v>
          </cell>
        </row>
        <row r="16">
          <cell r="C16">
            <v>-381957</v>
          </cell>
          <cell r="D16">
            <v>-257537</v>
          </cell>
          <cell r="E16">
            <v>-200000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440000</v>
          </cell>
          <cell r="G17">
            <v>450000</v>
          </cell>
        </row>
        <row r="18">
          <cell r="C18">
            <v>1150628.42</v>
          </cell>
          <cell r="D18">
            <v>1112382.28</v>
          </cell>
          <cell r="E18">
            <v>1850000</v>
          </cell>
          <cell r="G18">
            <v>2000000</v>
          </cell>
        </row>
        <row r="19">
          <cell r="C19">
            <v>135760.21</v>
          </cell>
          <cell r="D19">
            <v>128641.15</v>
          </cell>
          <cell r="E19">
            <v>230000</v>
          </cell>
          <cell r="G19">
            <v>250000</v>
          </cell>
        </row>
        <row r="20">
          <cell r="C20">
            <v>923283.64</v>
          </cell>
          <cell r="D20">
            <v>932133</v>
          </cell>
          <cell r="E20">
            <v>2000000</v>
          </cell>
          <cell r="G20">
            <v>3000000</v>
          </cell>
        </row>
        <row r="21">
          <cell r="C21">
            <v>13034.33</v>
          </cell>
          <cell r="D21">
            <v>14723.29</v>
          </cell>
          <cell r="E21">
            <v>20000</v>
          </cell>
          <cell r="G21">
            <v>20000</v>
          </cell>
        </row>
        <row r="22">
          <cell r="C22">
            <v>65878</v>
          </cell>
          <cell r="D22">
            <v>44868.8</v>
          </cell>
          <cell r="E22">
            <v>100000</v>
          </cell>
          <cell r="G22">
            <v>200000</v>
          </cell>
        </row>
        <row r="23">
          <cell r="C23">
            <v>40057.86</v>
          </cell>
          <cell r="D23">
            <v>15296.57</v>
          </cell>
          <cell r="E23">
            <v>50000</v>
          </cell>
          <cell r="G23">
            <v>100000</v>
          </cell>
        </row>
        <row r="24">
          <cell r="C24">
            <v>94277.32</v>
          </cell>
          <cell r="D24">
            <v>49565.75</v>
          </cell>
          <cell r="E24">
            <v>150000</v>
          </cell>
          <cell r="G24">
            <v>200000</v>
          </cell>
        </row>
        <row r="25">
          <cell r="C25">
            <v>38431.07</v>
          </cell>
          <cell r="D25">
            <v>24762.09</v>
          </cell>
          <cell r="E25">
            <v>60000</v>
          </cell>
          <cell r="G25">
            <v>80000</v>
          </cell>
        </row>
        <row r="26">
          <cell r="C26">
            <v>38996.31</v>
          </cell>
          <cell r="D26">
            <v>9091.64</v>
          </cell>
          <cell r="E26">
            <v>60000</v>
          </cell>
          <cell r="G26">
            <v>60000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</row>
        <row r="94">
          <cell r="C94">
            <v>20168316.119999994</v>
          </cell>
          <cell r="D94">
            <v>18927997.6</v>
          </cell>
          <cell r="E94">
            <v>31409550</v>
          </cell>
          <cell r="G94">
            <v>32510000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8">
          <cell r="G8">
            <v>150000</v>
          </cell>
        </row>
        <row r="13">
          <cell r="G13">
            <v>11900000</v>
          </cell>
        </row>
        <row r="14">
          <cell r="G14">
            <v>1600000</v>
          </cell>
        </row>
        <row r="15">
          <cell r="G15">
            <v>1200000</v>
          </cell>
        </row>
        <row r="16">
          <cell r="G16">
            <v>0</v>
          </cell>
        </row>
        <row r="17">
          <cell r="G17">
            <v>440000</v>
          </cell>
        </row>
        <row r="18">
          <cell r="G18">
            <v>1900000</v>
          </cell>
        </row>
        <row r="19">
          <cell r="G19">
            <v>250000</v>
          </cell>
        </row>
        <row r="20">
          <cell r="G20">
            <v>3000000</v>
          </cell>
        </row>
        <row r="21">
          <cell r="G21">
            <v>20000</v>
          </cell>
        </row>
        <row r="22">
          <cell r="G22">
            <v>225000</v>
          </cell>
        </row>
        <row r="23">
          <cell r="G23">
            <v>150000</v>
          </cell>
        </row>
        <row r="24">
          <cell r="G24">
            <v>200000</v>
          </cell>
        </row>
        <row r="25">
          <cell r="G25">
            <v>80000</v>
          </cell>
        </row>
        <row r="26">
          <cell r="G26">
            <v>60000</v>
          </cell>
        </row>
        <row r="27">
          <cell r="G27">
            <v>0</v>
          </cell>
        </row>
        <row r="94">
          <cell r="G94">
            <v>37070000</v>
          </cell>
        </row>
        <row r="114">
          <cell r="G114">
            <v>10310000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15">
          <cell r="C115">
            <v>5911248</v>
          </cell>
          <cell r="D115">
            <v>6769904</v>
          </cell>
          <cell r="G115">
            <v>12231000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25.57421875" style="4" customWidth="1"/>
    <col min="2" max="3" width="12.140625" style="4" customWidth="1"/>
    <col min="4" max="4" width="12.140625" style="4" bestFit="1" customWidth="1"/>
    <col min="5" max="6" width="12.7109375" style="15" bestFit="1" customWidth="1"/>
    <col min="7" max="7" width="12.7109375" style="15" customWidth="1"/>
    <col min="8" max="16384" width="11.421875" style="4" customWidth="1"/>
  </cols>
  <sheetData>
    <row r="1" spans="1:4" ht="12.75">
      <c r="A1" s="1" t="s">
        <v>19</v>
      </c>
      <c r="B1" s="2"/>
      <c r="C1" s="2"/>
      <c r="D1" s="2"/>
    </row>
    <row r="2" spans="1:4" ht="12.75">
      <c r="A2" s="1" t="s">
        <v>30</v>
      </c>
      <c r="B2" s="1"/>
      <c r="C2" s="1"/>
      <c r="D2" s="1"/>
    </row>
    <row r="3" spans="1:4" ht="12.75">
      <c r="A3" s="2"/>
      <c r="B3" s="8"/>
      <c r="C3" s="8"/>
      <c r="D3" s="8"/>
    </row>
    <row r="4" spans="1:4" ht="12.75">
      <c r="A4" s="1" t="s">
        <v>0</v>
      </c>
      <c r="B4" s="2"/>
      <c r="C4" s="2"/>
      <c r="D4" s="2"/>
    </row>
    <row r="5" spans="1:7" ht="12.75">
      <c r="A5" s="2"/>
      <c r="B5" s="3" t="s">
        <v>2</v>
      </c>
      <c r="C5" s="3" t="s">
        <v>2</v>
      </c>
      <c r="D5" s="3" t="s">
        <v>27</v>
      </c>
      <c r="E5" s="16" t="s">
        <v>1</v>
      </c>
      <c r="F5" s="16" t="s">
        <v>1</v>
      </c>
      <c r="G5" s="16"/>
    </row>
    <row r="6" spans="1:7" ht="12.75">
      <c r="A6" s="2"/>
      <c r="B6" s="9">
        <v>43708</v>
      </c>
      <c r="C6" s="9">
        <v>44074</v>
      </c>
      <c r="D6" s="24">
        <v>2020</v>
      </c>
      <c r="E6" s="17">
        <v>2020</v>
      </c>
      <c r="F6" s="17">
        <v>2021</v>
      </c>
      <c r="G6" s="26"/>
    </row>
    <row r="7" spans="1:7" ht="12.75">
      <c r="A7" s="2" t="s">
        <v>6</v>
      </c>
      <c r="B7" s="5">
        <f>'[1]Ark1'!$C$15</f>
        <v>-3514065</v>
      </c>
      <c r="C7" s="5">
        <f>'[1]Ark1'!$G$15</f>
        <v>-3088026.5</v>
      </c>
      <c r="D7" s="5">
        <f>'[1]Ark1'!$H$15</f>
        <v>-4800000</v>
      </c>
      <c r="E7" s="18">
        <f>'[2]Ark1'!$K$15</f>
        <v>-6100000</v>
      </c>
      <c r="F7" s="18">
        <f>'[1]Ark1'!$J$15</f>
        <v>-5500000</v>
      </c>
      <c r="G7" s="18"/>
    </row>
    <row r="8" spans="1:7" ht="12.75">
      <c r="A8" s="2" t="s">
        <v>7</v>
      </c>
      <c r="B8" s="5">
        <f>'[1]Ark1'!$C$8+'[1]Ark1'!$C$9+'[1]Ark1'!$C$10+'[1]Ark1'!$C$12+'[1]Ark1'!$C$14+'[1]Ark1'!$C$17+'[1]Ark1'!$C$23+'[1]Ark1'!$C$16</f>
        <v>-4373663.95</v>
      </c>
      <c r="C8" s="5">
        <f>'[1]Ark1'!$G$8+'[1]Ark1'!$G$9+'[1]Ark1'!$G$10+'[1]Ark1'!$G$12+'[1]Ark1'!$G$14+'[1]Ark1'!$G$17+'[1]Ark1'!$G$23+'[1]Ark1'!$G$16+'[1]Ark1'!$G$24</f>
        <v>-3327732.15</v>
      </c>
      <c r="D8" s="5">
        <f>'[1]Ark1'!$H$8+'[1]Ark1'!$H$9+'[1]Ark1'!$H$10+'[1]Ark1'!$H$12+'[1]Ark1'!$H$14+'[1]Ark1'!$H$16+'[1]Ark1'!$H$17+'[1]Ark1'!$H$22+'[1]Ark1'!$H$23+'[1]Ark1'!$H$24</f>
        <v>-4298361.48</v>
      </c>
      <c r="E8" s="18">
        <f>'[2]Ark1'!$K$10+'[2]Ark1'!$K$12+'[2]Ark1'!$K$14+'[2]Ark1'!$K$16+'[2]Ark1'!$K$17+'[2]Ark1'!$K$22+'[2]Ark1'!$K$23+'[2]Ark1'!$K$24+'[2]Ark1'!$K$8+'[2]Ark1'!$K$9</f>
        <v>-5650000</v>
      </c>
      <c r="F8" s="18">
        <f>'[1]Ark1'!$J$12+'[1]Ark1'!$J$14+'[1]Ark1'!$J$16+'[1]Ark1'!$J$17+'[1]Ark1'!$J$23</f>
        <v>-1750000</v>
      </c>
      <c r="G8" s="18"/>
    </row>
    <row r="9" spans="1:7" ht="12.75">
      <c r="A9" s="2" t="s">
        <v>16</v>
      </c>
      <c r="B9" s="5">
        <f>'[1]Ark1'!$C$18</f>
        <v>-66664</v>
      </c>
      <c r="C9" s="5">
        <f>'[1]Ark1'!$G$18</f>
        <v>-66664</v>
      </c>
      <c r="D9" s="5">
        <f>'[1]Ark1'!$H$18</f>
        <v>-99996</v>
      </c>
      <c r="E9" s="18">
        <f>'[2]Ark1'!$K$18</f>
        <v>-100000</v>
      </c>
      <c r="F9" s="18">
        <f>'[1]Ark1'!$J$18</f>
        <v>-100000</v>
      </c>
      <c r="G9" s="18"/>
    </row>
    <row r="10" spans="1:7" ht="12.75">
      <c r="A10" s="2" t="s">
        <v>8</v>
      </c>
      <c r="B10" s="5">
        <f>'[1]Ark1'!$C$21</f>
        <v>-15182176.32</v>
      </c>
      <c r="C10" s="5">
        <f>'[1]Ark1'!$G$21</f>
        <v>-16071010.76</v>
      </c>
      <c r="D10" s="5">
        <f>'[1]Ark1'!$H$21</f>
        <v>-23000000</v>
      </c>
      <c r="E10" s="18">
        <f>'[2]Ark1'!$K$21</f>
        <v>-23000000</v>
      </c>
      <c r="F10" s="18">
        <f>'[1]Ark1'!$J$21</f>
        <v>-24000000</v>
      </c>
      <c r="G10" s="18"/>
    </row>
    <row r="11" spans="1:7" ht="12.75">
      <c r="A11" s="2" t="s">
        <v>26</v>
      </c>
      <c r="B11" s="5">
        <f>'[1]Ark1'!$C$19+'[1]Ark1'!$C$20</f>
        <v>-7429951.4799999995</v>
      </c>
      <c r="C11" s="5">
        <f>'[1]Ark1'!$G$19+'[1]Ark1'!$G$20</f>
        <v>-7962185.95</v>
      </c>
      <c r="D11" s="5">
        <f>'[1]Ark1'!$H$19+'[1]Ark1'!$H$20</f>
        <v>-11487038.96</v>
      </c>
      <c r="E11" s="18">
        <f>'[2]Ark1'!$K$19+'[2]Ark1'!$K$20</f>
        <v>-11375000</v>
      </c>
      <c r="F11" s="18">
        <f>'[1]Ark1'!$J$19+'[1]Ark1'!$J$20</f>
        <v>-12510000</v>
      </c>
      <c r="G11" s="18"/>
    </row>
    <row r="12" spans="1:7" ht="12.75">
      <c r="A12" s="2" t="s">
        <v>24</v>
      </c>
      <c r="B12" s="5">
        <f>'[1]Ark1'!$C$13</f>
        <v>-1318766.02</v>
      </c>
      <c r="C12" s="5">
        <f>'[1]Ark1'!$G$13</f>
        <v>-1148100.15</v>
      </c>
      <c r="D12" s="5">
        <f>'[1]Ark1'!$H$13</f>
        <v>-1500000</v>
      </c>
      <c r="E12" s="18">
        <f>'[2]Ark1'!$K$13</f>
        <v>-2100000</v>
      </c>
      <c r="F12" s="18">
        <f>'[1]Ark1'!$J$8+'[1]Ark1'!$J$9+'[1]Ark1'!$J$10+'[1]Ark1'!$J$13</f>
        <v>-5150000</v>
      </c>
      <c r="G12" s="18"/>
    </row>
    <row r="13" spans="1:7" ht="12.75">
      <c r="A13" s="2" t="s">
        <v>25</v>
      </c>
      <c r="B13" s="6">
        <f>'[1]Ark1'!$C$11</f>
        <v>-13927563.69</v>
      </c>
      <c r="C13" s="6">
        <f>'[1]Ark1'!$G$11</f>
        <v>-12339255.6</v>
      </c>
      <c r="D13" s="6">
        <f>'[1]Ark1'!$H$11</f>
        <v>-18500000</v>
      </c>
      <c r="E13" s="19">
        <f>'[2]Ark1'!$K$11</f>
        <v>-23000000</v>
      </c>
      <c r="F13" s="19">
        <f>'[1]Ark1'!$J$11</f>
        <v>-21400000</v>
      </c>
      <c r="G13" s="23"/>
    </row>
    <row r="14" spans="1:7" ht="12.75">
      <c r="A14" s="2" t="s">
        <v>21</v>
      </c>
      <c r="B14" s="5">
        <f>SUM(B7:B13)</f>
        <v>-45812850.46</v>
      </c>
      <c r="C14" s="5">
        <f>SUM(C7:C13)</f>
        <v>-44002975.11</v>
      </c>
      <c r="D14" s="5">
        <f>SUM(D7:D13)</f>
        <v>-63685396.44</v>
      </c>
      <c r="E14" s="18">
        <f>SUM(E7:E13)</f>
        <v>-71325000</v>
      </c>
      <c r="F14" s="18">
        <f>SUM(F7:F13)</f>
        <v>-70410000</v>
      </c>
      <c r="G14" s="18"/>
    </row>
    <row r="15" ht="12.75">
      <c r="D15" s="5"/>
    </row>
    <row r="16" spans="1:4" ht="12.75">
      <c r="A16" s="1" t="s">
        <v>20</v>
      </c>
      <c r="D16" s="5"/>
    </row>
    <row r="17" spans="1:6" ht="12.75">
      <c r="A17" s="5" t="s">
        <v>29</v>
      </c>
      <c r="B17" s="5">
        <f>'[3]Ark1'!$C$8</f>
        <v>89241</v>
      </c>
      <c r="C17" s="5">
        <f>'[3]Ark1'!$D$8</f>
        <v>58051</v>
      </c>
      <c r="D17" s="5">
        <f>'[3]Ark1'!$E$8</f>
        <v>116102</v>
      </c>
      <c r="E17" s="18">
        <f>'[4]Ark1'!$G$8</f>
        <v>150000</v>
      </c>
      <c r="F17" s="18">
        <f>'[3]Ark1'!$G$8</f>
        <v>150000</v>
      </c>
    </row>
    <row r="18" spans="1:7" ht="12.75">
      <c r="A18" s="2" t="s">
        <v>9</v>
      </c>
      <c r="B18" s="5">
        <f>'[3]Ark1'!$C$13+'[3]Ark1'!$C$15+'[3]Ark1'!$C$16+'[3]Ark1'!$C$17+'[3]Ark1'!$C$14</f>
        <v>8086953.91</v>
      </c>
      <c r="C18" s="5">
        <f>'[3]Ark1'!$D$13+'[3]Ark1'!$D$15+'[3]Ark1'!$D$16+'[3]Ark1'!$D$17+'[3]Ark1'!$D$14</f>
        <v>7774264.78</v>
      </c>
      <c r="D18" s="5">
        <f>'[3]Ark1'!$E$13+'[3]Ark1'!$E$15+'[3]Ark1'!$E$16+'[3]Ark1'!$E$17+'[3]Ark1'!$E$14</f>
        <v>13393208.64</v>
      </c>
      <c r="E18" s="18">
        <f>'[4]Ark1'!$G$13+'[4]Ark1'!$G$15+'[4]Ark1'!$G$16+'[4]Ark1'!$G$17+'[4]Ark1'!$G$14</f>
        <v>15140000</v>
      </c>
      <c r="F18" s="18">
        <f>'[3]Ark1'!$G$13+'[3]Ark1'!$G$15+'[3]Ark1'!$G$16+'[3]Ark1'!$G$17+'[3]Ark1'!$G$14</f>
        <v>15050000</v>
      </c>
      <c r="G18" s="25"/>
    </row>
    <row r="19" spans="1:7" ht="12.75">
      <c r="A19" s="2" t="s">
        <v>10</v>
      </c>
      <c r="B19" s="5">
        <f>'[3]Ark1'!$C$19+'[3]Ark1'!$C$18</f>
        <v>1286388.63</v>
      </c>
      <c r="C19" s="5">
        <f>'[3]Ark1'!$D$19+'[3]Ark1'!$D$18</f>
        <v>1241023.43</v>
      </c>
      <c r="D19" s="5">
        <f>'[3]Ark1'!$E$19+'[3]Ark1'!$E$18</f>
        <v>2080000</v>
      </c>
      <c r="E19" s="18">
        <f>'[4]Ark1'!$G$19+'[4]Ark1'!$G$18</f>
        <v>2150000</v>
      </c>
      <c r="F19" s="18">
        <f>'[3]Ark1'!$G$19+'[3]Ark1'!$G$18</f>
        <v>2250000</v>
      </c>
      <c r="G19" s="22"/>
    </row>
    <row r="20" spans="1:7" ht="12.75">
      <c r="A20" s="2" t="s">
        <v>11</v>
      </c>
      <c r="B20" s="5">
        <f>'[3]Ark1'!$C$20+'[3]Ark1'!$C$21+'[3]Ark1'!$C$22+'[3]Ark1'!$C$23+'[3]Ark1'!$C$24+'[3]Ark1'!$C$25+'[3]Ark1'!$C$26</f>
        <v>1213958.53</v>
      </c>
      <c r="C20" s="5">
        <f>'[3]Ark1'!$D$20+'[3]Ark1'!$D$21+'[3]Ark1'!$D$22+'[3]Ark1'!$D$23+'[3]Ark1'!$D$24+'[3]Ark1'!$D$25+'[3]Ark1'!$D$26</f>
        <v>1090441.1400000001</v>
      </c>
      <c r="D20" s="5">
        <f>'[3]Ark1'!$E$20+'[3]Ark1'!$E$21+'[3]Ark1'!$E$22+'[3]Ark1'!$E$23+'[3]Ark1'!$E$24+'[3]Ark1'!$E$25+'[3]Ark1'!$E$26</f>
        <v>2440000</v>
      </c>
      <c r="E20" s="18">
        <f>'[4]Ark1'!$G$20+'[4]Ark1'!$G$21+'[4]Ark1'!$G$22+'[4]Ark1'!$G$23+'[4]Ark1'!$G$24+'[4]Ark1'!$G$25+'[4]Ark1'!$G$26</f>
        <v>3735000</v>
      </c>
      <c r="F20" s="18">
        <f>'[3]Ark1'!$G$20+'[3]Ark1'!$G$21+'[3]Ark1'!$G$22+'[3]Ark1'!$G$23+'[3]Ark1'!$G$24+'[3]Ark1'!$G$25+'[3]Ark1'!$G$26</f>
        <v>3660000</v>
      </c>
      <c r="G20" s="22"/>
    </row>
    <row r="21" spans="1:7" ht="12.75">
      <c r="A21" s="2" t="s">
        <v>12</v>
      </c>
      <c r="B21" s="5">
        <f>'[3]Ark1'!$C$94+'[3]Ark1'!$C$27</f>
        <v>20168316.119999994</v>
      </c>
      <c r="C21" s="5">
        <f>'[3]Ark1'!$D$94+'[3]Ark1'!$D$27</f>
        <v>18927997.6</v>
      </c>
      <c r="D21" s="5">
        <f>'[3]Ark1'!$E$94+'[3]Ark1'!$E$27</f>
        <v>31409550</v>
      </c>
      <c r="E21" s="18">
        <f>'[4]Ark1'!$G$94+'[4]Ark1'!$G$27</f>
        <v>37070000</v>
      </c>
      <c r="F21" s="18">
        <f>'[3]Ark1'!$G$94+'[3]Ark1'!$G$27</f>
        <v>32510000</v>
      </c>
      <c r="G21" s="25"/>
    </row>
    <row r="22" spans="1:8" ht="12.75">
      <c r="A22" s="2" t="s">
        <v>13</v>
      </c>
      <c r="B22" s="6">
        <f>'[5]Ark1'!$C$115</f>
        <v>5911248</v>
      </c>
      <c r="C22" s="6">
        <f>'[5]Ark1'!$D$115</f>
        <v>6769904</v>
      </c>
      <c r="D22" s="6">
        <v>11506562</v>
      </c>
      <c r="E22" s="19">
        <f>'[4]Ark1'!$G$114</f>
        <v>10310000</v>
      </c>
      <c r="F22" s="19">
        <f>'[5]Ark1'!$G$115</f>
        <v>12231000</v>
      </c>
      <c r="G22" s="27"/>
      <c r="H22" s="10"/>
    </row>
    <row r="23" spans="1:4" ht="12.75">
      <c r="A23" s="2"/>
      <c r="D23" s="7" t="s">
        <v>28</v>
      </c>
    </row>
    <row r="24" spans="1:7" ht="12.75">
      <c r="A24" s="2" t="s">
        <v>14</v>
      </c>
      <c r="B24" s="5">
        <f>SUM(B17:B22)</f>
        <v>36756106.18999999</v>
      </c>
      <c r="C24" s="5">
        <f>SUM(C17:C22)</f>
        <v>35861681.95</v>
      </c>
      <c r="D24" s="5">
        <f>SUM(D17:D22)</f>
        <v>60945422.64</v>
      </c>
      <c r="E24" s="18">
        <f>SUM(E17:E22)</f>
        <v>68555000</v>
      </c>
      <c r="F24" s="18">
        <f>SUM(F17:F22)</f>
        <v>65851000</v>
      </c>
      <c r="G24" s="18"/>
    </row>
    <row r="25" ht="12.75">
      <c r="D25" s="5"/>
    </row>
    <row r="26" spans="1:4" ht="12.75">
      <c r="A26" s="2"/>
      <c r="D26" s="5"/>
    </row>
    <row r="27" spans="1:7" ht="12.75">
      <c r="A27" s="2" t="s">
        <v>3</v>
      </c>
      <c r="B27" s="6">
        <f>B14+B24</f>
        <v>-9056744.27000001</v>
      </c>
      <c r="C27" s="6">
        <f>C14+C24</f>
        <v>-8141293.159999996</v>
      </c>
      <c r="D27" s="6">
        <f aca="true" t="shared" si="0" ref="D27">D14+D24</f>
        <v>-2739973.799999997</v>
      </c>
      <c r="E27" s="19">
        <f>E14+E24</f>
        <v>-2770000</v>
      </c>
      <c r="F27" s="19">
        <f>F14+F24</f>
        <v>-4559000</v>
      </c>
      <c r="G27" s="23"/>
    </row>
    <row r="28" spans="1:7" ht="12.75">
      <c r="A28" s="2"/>
      <c r="D28" s="7"/>
      <c r="G28" s="23"/>
    </row>
    <row r="29" spans="1:4" ht="12.75">
      <c r="A29" s="2"/>
      <c r="D29" s="5"/>
    </row>
    <row r="30" spans="1:4" ht="12.75">
      <c r="A30" s="2" t="s">
        <v>4</v>
      </c>
      <c r="D30" s="5"/>
    </row>
    <row r="31" spans="1:4" ht="12.75">
      <c r="A31" s="2" t="s">
        <v>5</v>
      </c>
      <c r="D31" s="5"/>
    </row>
    <row r="32" spans="1:4" ht="12.75">
      <c r="A32" s="2"/>
      <c r="D32" s="5"/>
    </row>
    <row r="33" spans="1:7" ht="12.75">
      <c r="A33" s="2" t="s">
        <v>18</v>
      </c>
      <c r="B33" s="5">
        <v>792533.99</v>
      </c>
      <c r="C33" s="5">
        <v>962887.11</v>
      </c>
      <c r="D33" s="14">
        <v>1100000</v>
      </c>
      <c r="E33" s="18">
        <v>1200000</v>
      </c>
      <c r="F33" s="18">
        <v>1100000</v>
      </c>
      <c r="G33" s="18"/>
    </row>
    <row r="34" spans="1:7" ht="12.75">
      <c r="A34" s="2" t="s">
        <v>17</v>
      </c>
      <c r="B34" s="5">
        <v>-5997</v>
      </c>
      <c r="C34" s="5">
        <v>0</v>
      </c>
      <c r="D34" s="14">
        <v>-6000</v>
      </c>
      <c r="E34" s="18">
        <v>-6000</v>
      </c>
      <c r="F34" s="18">
        <v>-6000</v>
      </c>
      <c r="G34" s="18"/>
    </row>
    <row r="35" spans="1:7" ht="12.75">
      <c r="A35" s="2" t="s">
        <v>15</v>
      </c>
      <c r="B35" s="6">
        <v>-2244666.34</v>
      </c>
      <c r="C35" s="6">
        <v>-3231561.19</v>
      </c>
      <c r="D35" s="13">
        <v>-2400000</v>
      </c>
      <c r="E35" s="29">
        <v>-2425000</v>
      </c>
      <c r="F35" s="29">
        <v>-4450000</v>
      </c>
      <c r="G35" s="23"/>
    </row>
    <row r="36" spans="1:4" ht="12.75">
      <c r="A36" s="2"/>
      <c r="B36" s="5"/>
      <c r="C36" s="5"/>
      <c r="D36" s="12"/>
    </row>
    <row r="37" spans="1:7" ht="12.75">
      <c r="A37" s="2" t="s">
        <v>23</v>
      </c>
      <c r="B37" s="5">
        <f>SUM(B33:B36)</f>
        <v>-1458129.3499999999</v>
      </c>
      <c r="C37" s="5">
        <f>SUM(C33:C36)</f>
        <v>-2268674.08</v>
      </c>
      <c r="D37" s="12">
        <f>SUM(D33:D35)</f>
        <v>-1306000</v>
      </c>
      <c r="E37" s="18">
        <f>SUM(E33:E35)</f>
        <v>-1231000</v>
      </c>
      <c r="F37" s="18">
        <f>SUM(F33:F35)</f>
        <v>-3356000</v>
      </c>
      <c r="G37" s="20"/>
    </row>
    <row r="38" spans="1:4" ht="12.75">
      <c r="A38" s="2"/>
      <c r="D38" s="5"/>
    </row>
    <row r="39" spans="1:7" ht="12.75">
      <c r="A39" s="2" t="s">
        <v>22</v>
      </c>
      <c r="B39" s="13">
        <f>B27+B37</f>
        <v>-10514873.62000001</v>
      </c>
      <c r="C39" s="13">
        <f>C27+C37</f>
        <v>-10409967.239999996</v>
      </c>
      <c r="D39" s="13">
        <f>D27+D37</f>
        <v>-4045973.799999997</v>
      </c>
      <c r="E39" s="21">
        <f>SUM(E27+E37)</f>
        <v>-4001000</v>
      </c>
      <c r="F39" s="21">
        <f>SUM(F27+F37)</f>
        <v>-7915000</v>
      </c>
      <c r="G39" s="28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4" spans="1:4" ht="12.75">
      <c r="A44" s="2"/>
      <c r="B44" s="11"/>
      <c r="C44" s="11"/>
      <c r="D44" s="11"/>
    </row>
    <row r="45" spans="1:4" ht="12.75">
      <c r="A45" s="2"/>
      <c r="B45" s="11"/>
      <c r="C45" s="11"/>
      <c r="D45" s="11"/>
    </row>
    <row r="46" spans="2:4" ht="12.75">
      <c r="B46" s="11"/>
      <c r="C46" s="11"/>
      <c r="D46" s="11"/>
    </row>
  </sheetData>
  <printOptions/>
  <pageMargins left="0.787401575" right="0.787401575" top="0.984251969" bottom="0.984251969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Drammen havnevesen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Drammen havnevesen</dc:creator>
  <cp:keywords/>
  <dc:description/>
  <cp:lastModifiedBy>Vibeke Skavold</cp:lastModifiedBy>
  <cp:lastPrinted>2020-12-07T05:52:20Z</cp:lastPrinted>
  <dcterms:created xsi:type="dcterms:W3CDTF">1998-09-10T06:50:10Z</dcterms:created>
  <dcterms:modified xsi:type="dcterms:W3CDTF">2021-03-06T10:18:08Z</dcterms:modified>
  <cp:category/>
  <cp:version/>
  <cp:contentType/>
  <cp:contentStatus/>
</cp:coreProperties>
</file>